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20115" windowHeight="7425" activeTab="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17" i="2" l="1"/>
  <c r="E16" i="2" l="1"/>
  <c r="H16" i="2" s="1"/>
  <c r="L16" i="2" s="1"/>
  <c r="E15" i="2"/>
  <c r="H15" i="2" s="1"/>
  <c r="L15" i="2" s="1"/>
  <c r="E14" i="2"/>
  <c r="L6" i="2"/>
  <c r="K6" i="2"/>
  <c r="H6" i="2"/>
  <c r="J17" i="2"/>
  <c r="H14" i="2"/>
  <c r="L14" i="2" s="1"/>
  <c r="E13" i="2"/>
  <c r="H13" i="2" s="1"/>
  <c r="L13" i="2" s="1"/>
  <c r="E12" i="2"/>
  <c r="H12" i="2" s="1"/>
  <c r="L12" i="2" s="1"/>
  <c r="E11" i="2"/>
  <c r="H11" i="2" s="1"/>
  <c r="L11" i="2" s="1"/>
  <c r="E10" i="2"/>
  <c r="H10" i="2" s="1"/>
  <c r="L10" i="2" s="1"/>
  <c r="E9" i="2"/>
  <c r="H9" i="2" s="1"/>
  <c r="L9" i="2" s="1"/>
  <c r="E8" i="2"/>
  <c r="H8" i="2" s="1"/>
  <c r="L8" i="2" s="1"/>
  <c r="H7" i="2"/>
  <c r="L7" i="2" s="1"/>
  <c r="M21" i="1"/>
  <c r="M20" i="1"/>
  <c r="K15" i="1"/>
  <c r="E15" i="1"/>
  <c r="K14" i="1"/>
  <c r="L14" i="1"/>
  <c r="E14" i="1"/>
  <c r="H13" i="1"/>
  <c r="K13" i="1" s="1"/>
  <c r="H14" i="1"/>
  <c r="H15" i="1"/>
  <c r="L15" i="1" s="1"/>
  <c r="E13" i="1"/>
  <c r="E12" i="1"/>
  <c r="E11" i="1"/>
  <c r="E10" i="1"/>
  <c r="E9" i="1"/>
  <c r="E8" i="1"/>
  <c r="E7" i="1"/>
  <c r="L17" i="2" l="1"/>
  <c r="M18" i="2" s="1"/>
  <c r="M19" i="2" s="1"/>
  <c r="K8" i="2"/>
  <c r="K11" i="2"/>
  <c r="K16" i="2"/>
  <c r="K7" i="2"/>
  <c r="K9" i="2"/>
  <c r="K10" i="2"/>
  <c r="K12" i="2"/>
  <c r="K13" i="2"/>
  <c r="K14" i="2"/>
  <c r="K15" i="2"/>
  <c r="L13" i="1"/>
  <c r="H6" i="1"/>
  <c r="K6" i="1" s="1"/>
  <c r="J16" i="1"/>
  <c r="H12" i="1"/>
  <c r="K12" i="1" s="1"/>
  <c r="H11" i="1"/>
  <c r="K11" i="1" s="1"/>
  <c r="H10" i="1"/>
  <c r="H9" i="1"/>
  <c r="K9" i="1" s="1"/>
  <c r="H8" i="1"/>
  <c r="K8" i="1" s="1"/>
  <c r="H7" i="1"/>
  <c r="M21" i="2" l="1"/>
  <c r="M22" i="2" s="1"/>
  <c r="K10" i="1"/>
  <c r="K16" i="1" s="1"/>
  <c r="L10" i="1"/>
  <c r="K7" i="1"/>
  <c r="L7" i="1"/>
  <c r="L9" i="1"/>
  <c r="L12" i="1"/>
  <c r="L8" i="1"/>
  <c r="L6" i="1"/>
  <c r="L11" i="1"/>
  <c r="L16" i="1" l="1"/>
  <c r="M17" i="1" s="1"/>
  <c r="M18" i="1" s="1"/>
</calcChain>
</file>

<file path=xl/sharedStrings.xml><?xml version="1.0" encoding="utf-8"?>
<sst xmlns="http://schemas.openxmlformats.org/spreadsheetml/2006/main" count="131" uniqueCount="62">
  <si>
    <t>HS</t>
  </si>
  <si>
    <t>04/2011</t>
  </si>
  <si>
    <t>PC</t>
  </si>
  <si>
    <t>TN</t>
  </si>
  <si>
    <t>05/2011</t>
  </si>
  <si>
    <t>04/2012</t>
  </si>
  <si>
    <t>05/2012</t>
  </si>
  <si>
    <t>06/2013</t>
  </si>
  <si>
    <t>07/2013</t>
  </si>
  <si>
    <t>06/2015</t>
  </si>
  <si>
    <t>Từ tháng</t>
  </si>
  <si>
    <t>Đến tháng</t>
  </si>
  <si>
    <t>TỔNG</t>
  </si>
  <si>
    <t>Diễn giải</t>
  </si>
  <si>
    <t>Hệ số lương</t>
  </si>
  <si>
    <t>Tổng</t>
  </si>
  <si>
    <t>Mức lương tối thiểu</t>
  </si>
  <si>
    <t>Số tháng</t>
  </si>
  <si>
    <t>Lương theo thời điểm</t>
  </si>
  <si>
    <t xml:space="preserve">            Tiền trợ cấp một lần khi nghỉ hưu: 8,337,030 đồng x 5 tháng = 41,685,150 đồng. (1)</t>
  </si>
  <si>
    <t xml:space="preserve">            Tiền trợ cấp thôi việc: (4,98 + 0.7 + 2,1865) x 33 năm x 1/2  x 1.150.000 = 149,266,837 đồng (3)</t>
  </si>
  <si>
    <t xml:space="preserve">            Tiền trợ cấp thất nghiệp: ((4,98+0,7 + 2,1865) x 1.150.000) x 60% x 6 tháng = 32,567,310 đồng (4)</t>
  </si>
  <si>
    <t xml:space="preserve">            Tổng số tiền trợ cấp được hưởng (3) + (4) : 149,266,837 + 32,567,310 = 181,834,147 đồng.</t>
  </si>
  <si>
    <t xml:space="preserve">            Tổng số tiền: (1) + (2) sẽ được nhận từ 01/05/2017 (thời điểm nghỉ hưu)</t>
  </si>
  <si>
    <t xml:space="preserve">QUÁ TRÌNH BẢO HIỂM XÃ HỘI </t>
  </si>
  <si>
    <t>Lương làm căn cứ tính chế độ hưu</t>
  </si>
  <si>
    <t>(1)</t>
  </si>
  <si>
    <t>(2)</t>
  </si>
  <si>
    <t>(3)</t>
  </si>
  <si>
    <t>(4)</t>
  </si>
  <si>
    <t>(5)</t>
  </si>
  <si>
    <t>(6)</t>
  </si>
  <si>
    <t>(7)=4+5+6</t>
  </si>
  <si>
    <t>(8)</t>
  </si>
  <si>
    <t>(9)</t>
  </si>
  <si>
    <t>(10)=(7)x(8)x(9)</t>
  </si>
  <si>
    <t>(11)=(7)x(9)x1,150,000</t>
  </si>
  <si>
    <t>06/2011</t>
  </si>
  <si>
    <t>10/2011</t>
  </si>
  <si>
    <t>Phó Trưởng phòng Kế hoạch - Vật tư, Trường Cao đẳng Kỹ thuật Lý Tự Trọng Thành phố Hồ Chí Minh</t>
  </si>
  <si>
    <t>11/2011</t>
  </si>
  <si>
    <t>VK</t>
  </si>
  <si>
    <t>09/2012</t>
  </si>
  <si>
    <t>10/2012</t>
  </si>
  <si>
    <t>Trưởng Ban quản lý dự án, Trường Cao đẳng Kỹ thuật Lý Tự Trọng Thành phố Hồ Chí Minh</t>
  </si>
  <si>
    <t>11/2012</t>
  </si>
  <si>
    <t>10/2013</t>
  </si>
  <si>
    <t>11/2013</t>
  </si>
  <si>
    <t>10/2014</t>
  </si>
  <si>
    <t>11/2014</t>
  </si>
  <si>
    <t>07/2015</t>
  </si>
  <si>
    <t>10/2015</t>
  </si>
  <si>
    <t>Phó Trưởng phòng Quản trị - Dịch vụ, Trường Cao đẳng Kỹ thuật Lý Tự Trọng Thành phố Hồ Chí Minh</t>
  </si>
  <si>
    <t>11/2015</t>
  </si>
  <si>
    <t>05/2016</t>
  </si>
  <si>
    <r>
      <t xml:space="preserve">            Tiền lương </t>
    </r>
    <r>
      <rPr>
        <b/>
        <sz val="13"/>
        <color theme="1"/>
        <rFont val="Times New Roman"/>
        <family val="1"/>
      </rPr>
      <t>bình quân</t>
    </r>
    <r>
      <rPr>
        <sz val="13"/>
        <color theme="1"/>
        <rFont val="Times New Roman"/>
        <family val="1"/>
      </rPr>
      <t xml:space="preserve"> thực lĩnh của 05 năm cuối (60 tháng) trước khi nghỉ việc là: 391,953,120/60 = 6,532,552 đồng. </t>
    </r>
  </si>
  <si>
    <t xml:space="preserve">            Lương hưu hàng tháng: 6,532,552 đồng x 75% = 4,899,414 đồng. (2)</t>
  </si>
  <si>
    <t>01/2011</t>
  </si>
  <si>
    <t>12/2015</t>
  </si>
  <si>
    <r>
      <t xml:space="preserve">            Tiền lương </t>
    </r>
    <r>
      <rPr>
        <b/>
        <sz val="13"/>
        <color theme="1"/>
        <rFont val="Times New Roman"/>
        <family val="1"/>
      </rPr>
      <t>bình quân</t>
    </r>
    <r>
      <rPr>
        <sz val="13"/>
        <color theme="1"/>
        <rFont val="Times New Roman"/>
        <family val="1"/>
      </rPr>
      <t xml:space="preserve"> thực lĩnh của 05 năm cuối (60 tháng) trước khi nghỉ việc là: 365,946,100/60 = 6,099,101đồng. </t>
    </r>
  </si>
  <si>
    <t xml:space="preserve">            Lương hưu hàng tháng: 6,099,101 đồng x 75% = 4,574,326 đồng. (2)</t>
  </si>
  <si>
    <t>Trưởng Ban quản lý dự án, Trường Cao đẳng Kỹ thuật
Lý Tự Trọng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</si>
</sst>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b/>
      <sz val="11"/>
      <color theme="1"/>
      <name val="Times New Roman"/>
      <family val="1"/>
    </font>
    <font>
      <b/>
      <sz val="18"/>
      <color theme="1"/>
      <name val="Times New Roman"/>
      <family val="1"/>
    </font>
    <font>
      <sz val="8"/>
      <color theme="1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justify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" fillId="2" borderId="0" xfId="0" applyFont="1" applyFill="1"/>
    <xf numFmtId="0" fontId="7" fillId="2" borderId="1" xfId="0" quotePrefix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0" fontId="1" fillId="2" borderId="0" xfId="0" applyFont="1" applyFill="1" applyAlignment="1">
      <alignment wrapText="1"/>
    </xf>
    <xf numFmtId="17" fontId="1" fillId="0" borderId="1" xfId="0" quotePrefix="1" applyNumberFormat="1" applyFont="1" applyBorder="1" applyAlignment="1">
      <alignment horizontal="center" vertical="center"/>
    </xf>
    <xf numFmtId="0" fontId="9" fillId="2" borderId="0" xfId="0" applyFont="1" applyFill="1" applyAlignment="1">
      <alignment wrapText="1"/>
    </xf>
    <xf numFmtId="0" fontId="9" fillId="0" borderId="0" xfId="0" applyFont="1" applyAlignment="1">
      <alignment wrapText="1"/>
    </xf>
    <xf numFmtId="0" fontId="10" fillId="2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6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workbookViewId="0">
      <selection activeCell="A10" sqref="A1:XFD1048576"/>
    </sheetView>
  </sheetViews>
  <sheetFormatPr defaultRowHeight="15" x14ac:dyDescent="0.25"/>
  <cols>
    <col min="1" max="2" width="9.85546875" style="2" customWidth="1"/>
    <col min="3" max="3" width="40" style="1" customWidth="1"/>
    <col min="4" max="6" width="8.140625" style="1" customWidth="1"/>
    <col min="7" max="7" width="8.140625" style="1" hidden="1" customWidth="1"/>
    <col min="8" max="8" width="8.140625" style="1" customWidth="1"/>
    <col min="9" max="9" width="10.85546875" style="1" customWidth="1"/>
    <col min="10" max="10" width="7.28515625" style="2" customWidth="1"/>
    <col min="11" max="11" width="14.5703125" style="1" customWidth="1"/>
    <col min="12" max="12" width="18" style="21" customWidth="1"/>
    <col min="13" max="13" width="15.7109375" style="1" customWidth="1"/>
    <col min="14" max="16384" width="9.140625" style="1"/>
  </cols>
  <sheetData>
    <row r="1" spans="1:12" ht="22.5" x14ac:dyDescent="0.3">
      <c r="A1" s="31" t="s">
        <v>24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</row>
    <row r="2" spans="1:12" ht="9" customHeight="1" x14ac:dyDescent="0.25"/>
    <row r="3" spans="1:12" s="7" customFormat="1" ht="19.5" customHeight="1" x14ac:dyDescent="0.25">
      <c r="A3" s="32" t="s">
        <v>10</v>
      </c>
      <c r="B3" s="32" t="s">
        <v>11</v>
      </c>
      <c r="C3" s="32" t="s">
        <v>13</v>
      </c>
      <c r="D3" s="32" t="s">
        <v>14</v>
      </c>
      <c r="E3" s="32"/>
      <c r="F3" s="32"/>
      <c r="G3" s="32"/>
      <c r="H3" s="32"/>
      <c r="I3" s="32" t="s">
        <v>16</v>
      </c>
      <c r="J3" s="32" t="s">
        <v>17</v>
      </c>
      <c r="K3" s="32" t="s">
        <v>18</v>
      </c>
      <c r="L3" s="36" t="s">
        <v>25</v>
      </c>
    </row>
    <row r="4" spans="1:12" s="7" customFormat="1" ht="21.75" customHeight="1" x14ac:dyDescent="0.25">
      <c r="A4" s="32"/>
      <c r="B4" s="32"/>
      <c r="C4" s="32"/>
      <c r="D4" s="8" t="s">
        <v>0</v>
      </c>
      <c r="E4" s="8" t="s">
        <v>41</v>
      </c>
      <c r="F4" s="8" t="s">
        <v>2</v>
      </c>
      <c r="G4" s="8" t="s">
        <v>3</v>
      </c>
      <c r="H4" s="8" t="s">
        <v>15</v>
      </c>
      <c r="I4" s="32"/>
      <c r="J4" s="32"/>
      <c r="K4" s="32"/>
      <c r="L4" s="36"/>
    </row>
    <row r="5" spans="1:12" s="20" customFormat="1" ht="15" customHeight="1" x14ac:dyDescent="0.25">
      <c r="A5" s="18" t="s">
        <v>26</v>
      </c>
      <c r="B5" s="18" t="s">
        <v>27</v>
      </c>
      <c r="C5" s="18" t="s">
        <v>28</v>
      </c>
      <c r="D5" s="18" t="s">
        <v>29</v>
      </c>
      <c r="E5" s="18" t="s">
        <v>30</v>
      </c>
      <c r="F5" s="18" t="s">
        <v>31</v>
      </c>
      <c r="G5" s="18" t="s">
        <v>31</v>
      </c>
      <c r="H5" s="19" t="s">
        <v>32</v>
      </c>
      <c r="I5" s="18" t="s">
        <v>33</v>
      </c>
      <c r="J5" s="18" t="s">
        <v>34</v>
      </c>
      <c r="K5" s="18" t="s">
        <v>35</v>
      </c>
      <c r="L5" s="22" t="s">
        <v>36</v>
      </c>
    </row>
    <row r="6" spans="1:12" ht="45" x14ac:dyDescent="0.25">
      <c r="A6" s="14" t="s">
        <v>37</v>
      </c>
      <c r="B6" s="14" t="s">
        <v>38</v>
      </c>
      <c r="C6" s="6" t="s">
        <v>39</v>
      </c>
      <c r="D6" s="15">
        <v>4.9800000000000004</v>
      </c>
      <c r="E6" s="15"/>
      <c r="F6" s="15">
        <v>0.35</v>
      </c>
      <c r="G6" s="15"/>
      <c r="H6" s="15">
        <f>SUM(D6:G6)</f>
        <v>5.33</v>
      </c>
      <c r="I6" s="16">
        <v>830000</v>
      </c>
      <c r="J6" s="17">
        <v>5</v>
      </c>
      <c r="K6" s="16">
        <f>H6*I6*J6</f>
        <v>22119500</v>
      </c>
      <c r="L6" s="23">
        <f>H6*1150000*J6</f>
        <v>30647500</v>
      </c>
    </row>
    <row r="7" spans="1:12" ht="45" x14ac:dyDescent="0.25">
      <c r="A7" s="26" t="s">
        <v>40</v>
      </c>
      <c r="B7" s="14" t="s">
        <v>5</v>
      </c>
      <c r="C7" s="6" t="s">
        <v>39</v>
      </c>
      <c r="D7" s="15">
        <v>4.9800000000000004</v>
      </c>
      <c r="E7" s="15">
        <f>D7*5%</f>
        <v>0.24900000000000003</v>
      </c>
      <c r="F7" s="15">
        <v>0.35</v>
      </c>
      <c r="G7" s="15"/>
      <c r="H7" s="15">
        <f t="shared" ref="H7:H15" si="0">SUM(D7:G7)</f>
        <v>5.5789999999999997</v>
      </c>
      <c r="I7" s="16">
        <v>830000</v>
      </c>
      <c r="J7" s="17">
        <v>6</v>
      </c>
      <c r="K7" s="16">
        <f t="shared" ref="K7:K15" si="1">H7*I7*J7</f>
        <v>27783420</v>
      </c>
      <c r="L7" s="23">
        <f t="shared" ref="L7:L15" si="2">H7*1150000*J7</f>
        <v>38495100</v>
      </c>
    </row>
    <row r="8" spans="1:12" ht="45" x14ac:dyDescent="0.25">
      <c r="A8" s="14" t="s">
        <v>6</v>
      </c>
      <c r="B8" s="14" t="s">
        <v>42</v>
      </c>
      <c r="C8" s="6" t="s">
        <v>39</v>
      </c>
      <c r="D8" s="15">
        <v>4.9800000000000004</v>
      </c>
      <c r="E8" s="15">
        <f>D8*5%</f>
        <v>0.24900000000000003</v>
      </c>
      <c r="F8" s="15">
        <v>0.35</v>
      </c>
      <c r="G8" s="15"/>
      <c r="H8" s="15">
        <f t="shared" si="0"/>
        <v>5.5789999999999997</v>
      </c>
      <c r="I8" s="16">
        <v>1050000</v>
      </c>
      <c r="J8" s="17">
        <v>5</v>
      </c>
      <c r="K8" s="16">
        <f t="shared" si="1"/>
        <v>29289750</v>
      </c>
      <c r="L8" s="23">
        <f t="shared" si="2"/>
        <v>32079250</v>
      </c>
    </row>
    <row r="9" spans="1:12" ht="45" x14ac:dyDescent="0.25">
      <c r="A9" s="14" t="s">
        <v>43</v>
      </c>
      <c r="B9" s="14" t="s">
        <v>43</v>
      </c>
      <c r="C9" s="6" t="s">
        <v>44</v>
      </c>
      <c r="D9" s="15">
        <v>4.9800000000000004</v>
      </c>
      <c r="E9" s="15">
        <f>D9*5%</f>
        <v>0.24900000000000003</v>
      </c>
      <c r="F9" s="15">
        <v>0.45</v>
      </c>
      <c r="G9" s="15"/>
      <c r="H9" s="15">
        <f t="shared" si="0"/>
        <v>5.6790000000000003</v>
      </c>
      <c r="I9" s="16">
        <v>1050000</v>
      </c>
      <c r="J9" s="17">
        <v>1</v>
      </c>
      <c r="K9" s="16">
        <f t="shared" si="1"/>
        <v>5962950</v>
      </c>
      <c r="L9" s="23">
        <f t="shared" si="2"/>
        <v>6530850</v>
      </c>
    </row>
    <row r="10" spans="1:12" ht="45" x14ac:dyDescent="0.25">
      <c r="A10" s="14" t="s">
        <v>45</v>
      </c>
      <c r="B10" s="14" t="s">
        <v>7</v>
      </c>
      <c r="C10" s="6" t="s">
        <v>44</v>
      </c>
      <c r="D10" s="15">
        <v>4.9800000000000004</v>
      </c>
      <c r="E10" s="15">
        <f>D10*6%</f>
        <v>0.29880000000000001</v>
      </c>
      <c r="F10" s="15">
        <v>0.45</v>
      </c>
      <c r="G10" s="15"/>
      <c r="H10" s="15">
        <f t="shared" si="0"/>
        <v>5.7288000000000006</v>
      </c>
      <c r="I10" s="16">
        <v>1050000</v>
      </c>
      <c r="J10" s="17">
        <v>8</v>
      </c>
      <c r="K10" s="16">
        <f t="shared" si="1"/>
        <v>48121920.000000007</v>
      </c>
      <c r="L10" s="23">
        <f t="shared" si="2"/>
        <v>52704960.000000007</v>
      </c>
    </row>
    <row r="11" spans="1:12" ht="45" x14ac:dyDescent="0.25">
      <c r="A11" s="14" t="s">
        <v>8</v>
      </c>
      <c r="B11" s="14" t="s">
        <v>46</v>
      </c>
      <c r="C11" s="6" t="s">
        <v>44</v>
      </c>
      <c r="D11" s="15">
        <v>4.9800000000000004</v>
      </c>
      <c r="E11" s="15">
        <f>D11*6%</f>
        <v>0.29880000000000001</v>
      </c>
      <c r="F11" s="15">
        <v>0.45</v>
      </c>
      <c r="G11" s="15"/>
      <c r="H11" s="15">
        <f t="shared" si="0"/>
        <v>5.7288000000000006</v>
      </c>
      <c r="I11" s="16">
        <v>1150000</v>
      </c>
      <c r="J11" s="17">
        <v>4</v>
      </c>
      <c r="K11" s="16">
        <f t="shared" si="1"/>
        <v>26352480.000000004</v>
      </c>
      <c r="L11" s="23">
        <f t="shared" si="2"/>
        <v>26352480.000000004</v>
      </c>
    </row>
    <row r="12" spans="1:12" ht="45" x14ac:dyDescent="0.25">
      <c r="A12" s="14" t="s">
        <v>47</v>
      </c>
      <c r="B12" s="14" t="s">
        <v>48</v>
      </c>
      <c r="C12" s="6" t="s">
        <v>44</v>
      </c>
      <c r="D12" s="15">
        <v>4.9800000000000004</v>
      </c>
      <c r="E12" s="15">
        <f>D12*7%</f>
        <v>0.34860000000000008</v>
      </c>
      <c r="F12" s="15">
        <v>0.45</v>
      </c>
      <c r="G12" s="15"/>
      <c r="H12" s="15">
        <f t="shared" si="0"/>
        <v>5.7786000000000008</v>
      </c>
      <c r="I12" s="16">
        <v>1150000</v>
      </c>
      <c r="J12" s="17">
        <v>12</v>
      </c>
      <c r="K12" s="16">
        <f t="shared" si="1"/>
        <v>79744680.000000015</v>
      </c>
      <c r="L12" s="23">
        <f t="shared" si="2"/>
        <v>79744680.000000015</v>
      </c>
    </row>
    <row r="13" spans="1:12" ht="45" x14ac:dyDescent="0.25">
      <c r="A13" s="14" t="s">
        <v>49</v>
      </c>
      <c r="B13" s="14" t="s">
        <v>9</v>
      </c>
      <c r="C13" s="6" t="s">
        <v>44</v>
      </c>
      <c r="D13" s="15">
        <v>4.9800000000000004</v>
      </c>
      <c r="E13" s="15">
        <f>D13*7%</f>
        <v>0.34860000000000008</v>
      </c>
      <c r="F13" s="15">
        <v>0.45</v>
      </c>
      <c r="G13" s="15"/>
      <c r="H13" s="15">
        <f t="shared" si="0"/>
        <v>5.7786000000000008</v>
      </c>
      <c r="I13" s="16">
        <v>1150000</v>
      </c>
      <c r="J13" s="17">
        <v>8</v>
      </c>
      <c r="K13" s="16">
        <f t="shared" si="1"/>
        <v>53163120.000000007</v>
      </c>
      <c r="L13" s="23">
        <f t="shared" si="2"/>
        <v>53163120.000000007</v>
      </c>
    </row>
    <row r="14" spans="1:12" ht="45" x14ac:dyDescent="0.25">
      <c r="A14" s="14" t="s">
        <v>50</v>
      </c>
      <c r="B14" s="26" t="s">
        <v>51</v>
      </c>
      <c r="C14" s="6" t="s">
        <v>52</v>
      </c>
      <c r="D14" s="15">
        <v>4.9800000000000004</v>
      </c>
      <c r="E14" s="15">
        <f>D14*7%</f>
        <v>0.34860000000000008</v>
      </c>
      <c r="F14" s="15">
        <v>0.35</v>
      </c>
      <c r="G14" s="15"/>
      <c r="H14" s="15">
        <f t="shared" si="0"/>
        <v>5.6786000000000003</v>
      </c>
      <c r="I14" s="16">
        <v>1150000</v>
      </c>
      <c r="J14" s="17">
        <v>4</v>
      </c>
      <c r="K14" s="16">
        <f t="shared" si="1"/>
        <v>26121560</v>
      </c>
      <c r="L14" s="23">
        <f t="shared" si="2"/>
        <v>26121560</v>
      </c>
    </row>
    <row r="15" spans="1:12" ht="45" x14ac:dyDescent="0.25">
      <c r="A15" s="14" t="s">
        <v>53</v>
      </c>
      <c r="B15" s="14" t="s">
        <v>54</v>
      </c>
      <c r="C15" s="6" t="s">
        <v>52</v>
      </c>
      <c r="D15" s="15">
        <v>4.9800000000000004</v>
      </c>
      <c r="E15" s="15">
        <f>D15*8%</f>
        <v>0.39840000000000003</v>
      </c>
      <c r="F15" s="15">
        <v>0.35</v>
      </c>
      <c r="G15" s="15"/>
      <c r="H15" s="15">
        <f t="shared" si="0"/>
        <v>5.7283999999999997</v>
      </c>
      <c r="I15" s="16">
        <v>1150000</v>
      </c>
      <c r="J15" s="17">
        <v>7</v>
      </c>
      <c r="K15" s="16">
        <f t="shared" si="1"/>
        <v>46113620</v>
      </c>
      <c r="L15" s="23">
        <f t="shared" si="2"/>
        <v>46113620</v>
      </c>
    </row>
    <row r="16" spans="1:12" s="13" customFormat="1" ht="23.25" customHeight="1" x14ac:dyDescent="0.25">
      <c r="A16" s="9"/>
      <c r="B16" s="9"/>
      <c r="C16" s="10" t="s">
        <v>12</v>
      </c>
      <c r="D16" s="11"/>
      <c r="E16" s="11"/>
      <c r="F16" s="11"/>
      <c r="G16" s="11"/>
      <c r="H16" s="11"/>
      <c r="I16" s="12"/>
      <c r="J16" s="9">
        <f>SUM(J6:J15)</f>
        <v>60</v>
      </c>
      <c r="K16" s="12">
        <f>SUM(K6:K15)</f>
        <v>364773000</v>
      </c>
      <c r="L16" s="24">
        <f>SUM(L6:L15)</f>
        <v>391953120</v>
      </c>
    </row>
    <row r="17" spans="1:13" ht="9.75" customHeight="1" x14ac:dyDescent="0.25">
      <c r="M17" s="1">
        <f>L16/60</f>
        <v>6532552</v>
      </c>
    </row>
    <row r="18" spans="1:13" s="3" customFormat="1" ht="22.5" customHeight="1" x14ac:dyDescent="0.25">
      <c r="A18" s="37" t="s">
        <v>55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25"/>
      <c r="M18" s="3">
        <f>M17*75%</f>
        <v>4899414</v>
      </c>
    </row>
    <row r="19" spans="1:13" s="3" customFormat="1" ht="21.75" customHeight="1" x14ac:dyDescent="0.25">
      <c r="A19" s="38" t="s">
        <v>19</v>
      </c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25"/>
    </row>
    <row r="20" spans="1:13" s="28" customFormat="1" ht="21.75" customHeight="1" x14ac:dyDescent="0.25">
      <c r="A20" s="35" t="s">
        <v>56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27"/>
      <c r="M20" s="28">
        <f>L16/60</f>
        <v>6532552</v>
      </c>
    </row>
    <row r="21" spans="1:13" s="30" customFormat="1" ht="21.75" customHeight="1" x14ac:dyDescent="0.25">
      <c r="A21" s="38" t="s">
        <v>20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29"/>
      <c r="M21" s="30">
        <f>M20*75%</f>
        <v>4899414</v>
      </c>
    </row>
    <row r="22" spans="1:13" s="30" customFormat="1" ht="21.75" customHeight="1" x14ac:dyDescent="0.25">
      <c r="A22" s="38" t="s">
        <v>21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29"/>
    </row>
    <row r="23" spans="1:13" s="30" customFormat="1" ht="21.75" customHeight="1" x14ac:dyDescent="0.25">
      <c r="A23" s="33" t="s">
        <v>23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29"/>
    </row>
    <row r="24" spans="1:13" s="30" customFormat="1" ht="21.75" customHeight="1" x14ac:dyDescent="0.25">
      <c r="A24" s="33" t="s">
        <v>22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29"/>
    </row>
    <row r="25" spans="1:13" s="3" customFormat="1" ht="16.5" x14ac:dyDescent="0.25">
      <c r="A25" s="34"/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25"/>
    </row>
    <row r="26" spans="1:13" s="3" customFormat="1" ht="16.5" x14ac:dyDescent="0.25">
      <c r="A26" s="5"/>
      <c r="B26" s="4"/>
      <c r="J26" s="4"/>
      <c r="L26" s="25"/>
    </row>
  </sheetData>
  <mergeCells count="17">
    <mergeCell ref="A24:K24"/>
    <mergeCell ref="A25:K25"/>
    <mergeCell ref="A20:K20"/>
    <mergeCell ref="K3:K4"/>
    <mergeCell ref="L3:L4"/>
    <mergeCell ref="A23:K23"/>
    <mergeCell ref="A18:K18"/>
    <mergeCell ref="A19:K19"/>
    <mergeCell ref="A21:K21"/>
    <mergeCell ref="A22:K22"/>
    <mergeCell ref="A1:L1"/>
    <mergeCell ref="D3:H3"/>
    <mergeCell ref="C3:C4"/>
    <mergeCell ref="B3:B4"/>
    <mergeCell ref="A3:A4"/>
    <mergeCell ref="I3:I4"/>
    <mergeCell ref="J3:J4"/>
  </mergeCells>
  <pageMargins left="0.23622047244094491" right="0.23622047244094491" top="0.3" bottom="0.28000000000000003" header="0.18" footer="0.19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workbookViewId="0">
      <selection activeCell="C14" sqref="C14"/>
    </sheetView>
  </sheetViews>
  <sheetFormatPr defaultRowHeight="15" x14ac:dyDescent="0.25"/>
  <cols>
    <col min="1" max="2" width="9.85546875" style="2" customWidth="1"/>
    <col min="3" max="3" width="47" style="1" customWidth="1"/>
    <col min="4" max="4" width="6.85546875" style="1" customWidth="1"/>
    <col min="5" max="5" width="6.7109375" style="1" customWidth="1"/>
    <col min="6" max="6" width="6.42578125" style="1" customWidth="1"/>
    <col min="7" max="7" width="8.140625" style="1" hidden="1" customWidth="1"/>
    <col min="8" max="8" width="8.140625" style="1" customWidth="1"/>
    <col min="9" max="9" width="11" style="1" customWidth="1"/>
    <col min="10" max="10" width="6.28515625" style="2" customWidth="1"/>
    <col min="11" max="11" width="13.5703125" style="1" customWidth="1"/>
    <col min="12" max="12" width="17.85546875" style="21" customWidth="1"/>
    <col min="13" max="13" width="15.7109375" style="1" customWidth="1"/>
    <col min="14" max="16384" width="9.140625" style="1"/>
  </cols>
  <sheetData>
    <row r="1" spans="1:12" ht="18.75" x14ac:dyDescent="0.3">
      <c r="A1" s="39" t="s">
        <v>24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7.5" customHeight="1" x14ac:dyDescent="0.25"/>
    <row r="3" spans="1:12" s="7" customFormat="1" ht="16.5" customHeight="1" x14ac:dyDescent="0.25">
      <c r="A3" s="32" t="s">
        <v>10</v>
      </c>
      <c r="B3" s="32" t="s">
        <v>11</v>
      </c>
      <c r="C3" s="32" t="s">
        <v>13</v>
      </c>
      <c r="D3" s="32" t="s">
        <v>14</v>
      </c>
      <c r="E3" s="32"/>
      <c r="F3" s="32"/>
      <c r="G3" s="32"/>
      <c r="H3" s="32"/>
      <c r="I3" s="32" t="s">
        <v>16</v>
      </c>
      <c r="J3" s="32" t="s">
        <v>17</v>
      </c>
      <c r="K3" s="32" t="s">
        <v>18</v>
      </c>
      <c r="L3" s="36" t="s">
        <v>25</v>
      </c>
    </row>
    <row r="4" spans="1:12" s="7" customFormat="1" ht="18.75" customHeight="1" x14ac:dyDescent="0.25">
      <c r="A4" s="32"/>
      <c r="B4" s="32"/>
      <c r="C4" s="32"/>
      <c r="D4" s="8" t="s">
        <v>0</v>
      </c>
      <c r="E4" s="8" t="s">
        <v>41</v>
      </c>
      <c r="F4" s="8" t="s">
        <v>2</v>
      </c>
      <c r="G4" s="8" t="s">
        <v>3</v>
      </c>
      <c r="H4" s="8" t="s">
        <v>15</v>
      </c>
      <c r="I4" s="32"/>
      <c r="J4" s="32"/>
      <c r="K4" s="32"/>
      <c r="L4" s="36"/>
    </row>
    <row r="5" spans="1:12" s="20" customFormat="1" ht="15" customHeight="1" x14ac:dyDescent="0.25">
      <c r="A5" s="18" t="s">
        <v>26</v>
      </c>
      <c r="B5" s="18" t="s">
        <v>27</v>
      </c>
      <c r="C5" s="18" t="s">
        <v>28</v>
      </c>
      <c r="D5" s="18" t="s">
        <v>29</v>
      </c>
      <c r="E5" s="18" t="s">
        <v>30</v>
      </c>
      <c r="F5" s="18" t="s">
        <v>31</v>
      </c>
      <c r="G5" s="18" t="s">
        <v>31</v>
      </c>
      <c r="H5" s="19" t="s">
        <v>32</v>
      </c>
      <c r="I5" s="18" t="s">
        <v>33</v>
      </c>
      <c r="J5" s="18" t="s">
        <v>34</v>
      </c>
      <c r="K5" s="18" t="s">
        <v>35</v>
      </c>
      <c r="L5" s="22" t="s">
        <v>36</v>
      </c>
    </row>
    <row r="6" spans="1:12" ht="33.75" customHeight="1" x14ac:dyDescent="0.25">
      <c r="A6" s="14" t="s">
        <v>57</v>
      </c>
      <c r="B6" s="14" t="s">
        <v>1</v>
      </c>
      <c r="C6" s="6" t="s">
        <v>39</v>
      </c>
      <c r="D6" s="15">
        <v>4.9800000000000004</v>
      </c>
      <c r="E6" s="15"/>
      <c r="F6" s="15">
        <v>0.35</v>
      </c>
      <c r="G6" s="15"/>
      <c r="H6" s="15">
        <f>SUM(D6:G6)</f>
        <v>5.33</v>
      </c>
      <c r="I6" s="16">
        <v>730000</v>
      </c>
      <c r="J6" s="17">
        <v>4</v>
      </c>
      <c r="K6" s="16">
        <f>H6*I6*J6</f>
        <v>15563600</v>
      </c>
      <c r="L6" s="23">
        <f>H6*1150000*J6</f>
        <v>24518000</v>
      </c>
    </row>
    <row r="7" spans="1:12" ht="33.75" customHeight="1" x14ac:dyDescent="0.25">
      <c r="A7" s="14" t="s">
        <v>4</v>
      </c>
      <c r="B7" s="14" t="s">
        <v>38</v>
      </c>
      <c r="C7" s="6" t="s">
        <v>39</v>
      </c>
      <c r="D7" s="15">
        <v>4.9800000000000004</v>
      </c>
      <c r="E7" s="15"/>
      <c r="F7" s="15">
        <v>0.35</v>
      </c>
      <c r="G7" s="15"/>
      <c r="H7" s="15">
        <f>SUM(D7:G7)</f>
        <v>5.33</v>
      </c>
      <c r="I7" s="16">
        <v>830000</v>
      </c>
      <c r="J7" s="17">
        <v>6</v>
      </c>
      <c r="K7" s="16">
        <f>H7*I7*J7</f>
        <v>26543400</v>
      </c>
      <c r="L7" s="23">
        <f>H7*1150000*J7</f>
        <v>36777000</v>
      </c>
    </row>
    <row r="8" spans="1:12" ht="33.75" customHeight="1" x14ac:dyDescent="0.25">
      <c r="A8" s="26" t="s">
        <v>40</v>
      </c>
      <c r="B8" s="14" t="s">
        <v>5</v>
      </c>
      <c r="C8" s="6" t="s">
        <v>39</v>
      </c>
      <c r="D8" s="15">
        <v>4.9800000000000004</v>
      </c>
      <c r="E8" s="15">
        <f>D8*5%</f>
        <v>0.24900000000000003</v>
      </c>
      <c r="F8" s="15">
        <v>0.35</v>
      </c>
      <c r="G8" s="15"/>
      <c r="H8" s="15">
        <f t="shared" ref="H8:H16" si="0">SUM(D8:G8)</f>
        <v>5.5789999999999997</v>
      </c>
      <c r="I8" s="16">
        <v>830000</v>
      </c>
      <c r="J8" s="17">
        <v>6</v>
      </c>
      <c r="K8" s="16">
        <f t="shared" ref="K8:K16" si="1">H8*I8*J8</f>
        <v>27783420</v>
      </c>
      <c r="L8" s="23">
        <f t="shared" ref="L8:L16" si="2">H8*1150000*J8</f>
        <v>38495100</v>
      </c>
    </row>
    <row r="9" spans="1:12" ht="33.75" customHeight="1" x14ac:dyDescent="0.25">
      <c r="A9" s="14" t="s">
        <v>6</v>
      </c>
      <c r="B9" s="14" t="s">
        <v>42</v>
      </c>
      <c r="C9" s="6" t="s">
        <v>39</v>
      </c>
      <c r="D9" s="15">
        <v>4.9800000000000004</v>
      </c>
      <c r="E9" s="15">
        <f>D9*5%</f>
        <v>0.24900000000000003</v>
      </c>
      <c r="F9" s="15">
        <v>0.35</v>
      </c>
      <c r="G9" s="15"/>
      <c r="H9" s="15">
        <f t="shared" si="0"/>
        <v>5.5789999999999997</v>
      </c>
      <c r="I9" s="16">
        <v>1050000</v>
      </c>
      <c r="J9" s="17">
        <v>5</v>
      </c>
      <c r="K9" s="16">
        <f t="shared" si="1"/>
        <v>29289750</v>
      </c>
      <c r="L9" s="23">
        <f t="shared" si="2"/>
        <v>32079250</v>
      </c>
    </row>
    <row r="10" spans="1:12" ht="33.75" customHeight="1" x14ac:dyDescent="0.25">
      <c r="A10" s="14" t="s">
        <v>43</v>
      </c>
      <c r="B10" s="14" t="s">
        <v>43</v>
      </c>
      <c r="C10" s="6" t="s">
        <v>61</v>
      </c>
      <c r="D10" s="15">
        <v>4.9800000000000004</v>
      </c>
      <c r="E10" s="15">
        <f>D10*5%</f>
        <v>0.24900000000000003</v>
      </c>
      <c r="F10" s="15">
        <v>0.45</v>
      </c>
      <c r="G10" s="15"/>
      <c r="H10" s="15">
        <f t="shared" si="0"/>
        <v>5.6790000000000003</v>
      </c>
      <c r="I10" s="16">
        <v>1050000</v>
      </c>
      <c r="J10" s="17">
        <v>1</v>
      </c>
      <c r="K10" s="16">
        <f t="shared" si="1"/>
        <v>5962950</v>
      </c>
      <c r="L10" s="23">
        <f t="shared" si="2"/>
        <v>6530850</v>
      </c>
    </row>
    <row r="11" spans="1:12" ht="33.75" customHeight="1" x14ac:dyDescent="0.25">
      <c r="A11" s="14" t="s">
        <v>45</v>
      </c>
      <c r="B11" s="14" t="s">
        <v>7</v>
      </c>
      <c r="C11" s="6" t="s">
        <v>61</v>
      </c>
      <c r="D11" s="15">
        <v>4.9800000000000004</v>
      </c>
      <c r="E11" s="15">
        <f>D11*6%</f>
        <v>0.29880000000000001</v>
      </c>
      <c r="F11" s="15">
        <v>0.45</v>
      </c>
      <c r="G11" s="15"/>
      <c r="H11" s="15">
        <f t="shared" si="0"/>
        <v>5.7288000000000006</v>
      </c>
      <c r="I11" s="16">
        <v>1050000</v>
      </c>
      <c r="J11" s="17">
        <v>8</v>
      </c>
      <c r="K11" s="16">
        <f t="shared" si="1"/>
        <v>48121920.000000007</v>
      </c>
      <c r="L11" s="23">
        <f t="shared" si="2"/>
        <v>52704960.000000007</v>
      </c>
    </row>
    <row r="12" spans="1:12" ht="33.75" customHeight="1" x14ac:dyDescent="0.25">
      <c r="A12" s="14" t="s">
        <v>8</v>
      </c>
      <c r="B12" s="14" t="s">
        <v>46</v>
      </c>
      <c r="C12" s="6" t="s">
        <v>61</v>
      </c>
      <c r="D12" s="15">
        <v>4.9800000000000004</v>
      </c>
      <c r="E12" s="15">
        <f>D12*6%</f>
        <v>0.29880000000000001</v>
      </c>
      <c r="F12" s="15">
        <v>0.45</v>
      </c>
      <c r="G12" s="15"/>
      <c r="H12" s="15">
        <f t="shared" si="0"/>
        <v>5.7288000000000006</v>
      </c>
      <c r="I12" s="16">
        <v>1150000</v>
      </c>
      <c r="J12" s="17">
        <v>4</v>
      </c>
      <c r="K12" s="16">
        <f t="shared" si="1"/>
        <v>26352480.000000004</v>
      </c>
      <c r="L12" s="23">
        <f t="shared" si="2"/>
        <v>26352480.000000004</v>
      </c>
    </row>
    <row r="13" spans="1:12" ht="33.75" customHeight="1" x14ac:dyDescent="0.25">
      <c r="A13" s="14" t="s">
        <v>47</v>
      </c>
      <c r="B13" s="14" t="s">
        <v>48</v>
      </c>
      <c r="C13" s="6" t="s">
        <v>61</v>
      </c>
      <c r="D13" s="15">
        <v>4.9800000000000004</v>
      </c>
      <c r="E13" s="15">
        <f>D13*7%</f>
        <v>0.34860000000000008</v>
      </c>
      <c r="F13" s="15">
        <v>0.45</v>
      </c>
      <c r="G13" s="15"/>
      <c r="H13" s="15">
        <f t="shared" si="0"/>
        <v>5.7786000000000008</v>
      </c>
      <c r="I13" s="16">
        <v>1150000</v>
      </c>
      <c r="J13" s="17">
        <v>12</v>
      </c>
      <c r="K13" s="16">
        <f t="shared" si="1"/>
        <v>79744680.000000015</v>
      </c>
      <c r="L13" s="23">
        <f t="shared" si="2"/>
        <v>79744680.000000015</v>
      </c>
    </row>
    <row r="14" spans="1:12" ht="33.75" customHeight="1" x14ac:dyDescent="0.25">
      <c r="A14" s="14" t="s">
        <v>49</v>
      </c>
      <c r="B14" s="14" t="s">
        <v>9</v>
      </c>
      <c r="C14" s="6" t="s">
        <v>61</v>
      </c>
      <c r="D14" s="15">
        <v>4.9800000000000004</v>
      </c>
      <c r="E14" s="15">
        <f>D14*8%</f>
        <v>0.39840000000000003</v>
      </c>
      <c r="F14" s="15">
        <v>0.45</v>
      </c>
      <c r="G14" s="15"/>
      <c r="H14" s="15">
        <f t="shared" si="0"/>
        <v>5.8284000000000002</v>
      </c>
      <c r="I14" s="16">
        <v>1150000</v>
      </c>
      <c r="J14" s="17">
        <v>8</v>
      </c>
      <c r="K14" s="16">
        <f t="shared" si="1"/>
        <v>53621280</v>
      </c>
      <c r="L14" s="23">
        <f t="shared" si="2"/>
        <v>53621280</v>
      </c>
    </row>
    <row r="15" spans="1:12" ht="33.75" customHeight="1" x14ac:dyDescent="0.25">
      <c r="A15" s="14" t="s">
        <v>50</v>
      </c>
      <c r="B15" s="26" t="s">
        <v>51</v>
      </c>
      <c r="C15" s="6" t="s">
        <v>52</v>
      </c>
      <c r="D15" s="15">
        <v>4.9800000000000004</v>
      </c>
      <c r="E15" s="15">
        <f>D15*8%</f>
        <v>0.39840000000000003</v>
      </c>
      <c r="F15" s="15">
        <v>0.35</v>
      </c>
      <c r="G15" s="15"/>
      <c r="H15" s="15">
        <f t="shared" si="0"/>
        <v>5.7283999999999997</v>
      </c>
      <c r="I15" s="16">
        <v>1150000</v>
      </c>
      <c r="J15" s="17">
        <v>4</v>
      </c>
      <c r="K15" s="16">
        <f t="shared" si="1"/>
        <v>26350640</v>
      </c>
      <c r="L15" s="23">
        <f t="shared" si="2"/>
        <v>26350640</v>
      </c>
    </row>
    <row r="16" spans="1:12" ht="33.75" customHeight="1" x14ac:dyDescent="0.25">
      <c r="A16" s="14" t="s">
        <v>53</v>
      </c>
      <c r="B16" s="14" t="s">
        <v>58</v>
      </c>
      <c r="C16" s="6" t="s">
        <v>52</v>
      </c>
      <c r="D16" s="15">
        <v>4.9800000000000004</v>
      </c>
      <c r="E16" s="15">
        <f>D16*9%</f>
        <v>0.44820000000000004</v>
      </c>
      <c r="F16" s="15">
        <v>0.35</v>
      </c>
      <c r="G16" s="15"/>
      <c r="H16" s="15">
        <f t="shared" si="0"/>
        <v>5.7782</v>
      </c>
      <c r="I16" s="16">
        <v>1150000</v>
      </c>
      <c r="J16" s="17">
        <v>2</v>
      </c>
      <c r="K16" s="16">
        <f t="shared" si="1"/>
        <v>13289860</v>
      </c>
      <c r="L16" s="23">
        <f t="shared" si="2"/>
        <v>13289860</v>
      </c>
    </row>
    <row r="17" spans="1:13" s="13" customFormat="1" ht="23.25" customHeight="1" x14ac:dyDescent="0.25">
      <c r="A17" s="9"/>
      <c r="B17" s="9"/>
      <c r="C17" s="10" t="s">
        <v>12</v>
      </c>
      <c r="D17" s="11"/>
      <c r="E17" s="11"/>
      <c r="F17" s="11"/>
      <c r="G17" s="11"/>
      <c r="H17" s="11"/>
      <c r="I17" s="12"/>
      <c r="J17" s="9">
        <f>SUM(J6:J16)</f>
        <v>60</v>
      </c>
      <c r="K17" s="12">
        <f>SUM(K6:K16)</f>
        <v>352623980</v>
      </c>
      <c r="L17" s="24">
        <f>SUM(L7:L16)</f>
        <v>365946100</v>
      </c>
    </row>
    <row r="18" spans="1:13" ht="9.75" customHeight="1" x14ac:dyDescent="0.25">
      <c r="M18" s="1">
        <f>L17/60</f>
        <v>6099101.666666667</v>
      </c>
    </row>
    <row r="19" spans="1:13" s="3" customFormat="1" ht="22.5" customHeight="1" x14ac:dyDescent="0.25">
      <c r="A19" s="37" t="s">
        <v>59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25"/>
      <c r="M19" s="3">
        <f>M18*75%</f>
        <v>4574326.25</v>
      </c>
    </row>
    <row r="20" spans="1:13" s="3" customFormat="1" ht="21.75" customHeight="1" x14ac:dyDescent="0.25">
      <c r="A20" s="38" t="s">
        <v>19</v>
      </c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25"/>
    </row>
    <row r="21" spans="1:13" s="28" customFormat="1" ht="21.75" customHeight="1" x14ac:dyDescent="0.25">
      <c r="A21" s="35" t="s">
        <v>60</v>
      </c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27"/>
      <c r="M21" s="28">
        <f>L17/60</f>
        <v>6099101.666666667</v>
      </c>
    </row>
    <row r="22" spans="1:13" s="30" customFormat="1" ht="21.75" customHeight="1" x14ac:dyDescent="0.25">
      <c r="A22" s="38" t="s">
        <v>20</v>
      </c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29"/>
      <c r="M22" s="30">
        <f>M21*75%</f>
        <v>4574326.25</v>
      </c>
    </row>
    <row r="23" spans="1:13" s="30" customFormat="1" ht="21.75" customHeight="1" x14ac:dyDescent="0.25">
      <c r="A23" s="38" t="s">
        <v>21</v>
      </c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29"/>
    </row>
    <row r="24" spans="1:13" s="30" customFormat="1" ht="21.75" customHeight="1" x14ac:dyDescent="0.25">
      <c r="A24" s="33" t="s">
        <v>23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29"/>
    </row>
    <row r="25" spans="1:13" s="30" customFormat="1" ht="21.75" customHeight="1" x14ac:dyDescent="0.25">
      <c r="A25" s="33" t="s">
        <v>22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29"/>
    </row>
    <row r="26" spans="1:13" s="3" customFormat="1" ht="16.5" x14ac:dyDescent="0.25">
      <c r="A26" s="34"/>
      <c r="B26" s="34"/>
      <c r="C26" s="34"/>
      <c r="D26" s="34"/>
      <c r="E26" s="34"/>
      <c r="F26" s="34"/>
      <c r="G26" s="34"/>
      <c r="H26" s="34"/>
      <c r="I26" s="34"/>
      <c r="J26" s="34"/>
      <c r="K26" s="34"/>
      <c r="L26" s="25"/>
    </row>
    <row r="27" spans="1:13" s="3" customFormat="1" ht="16.5" x14ac:dyDescent="0.25">
      <c r="A27" s="5"/>
      <c r="B27" s="4"/>
      <c r="J27" s="4"/>
      <c r="L27" s="25"/>
    </row>
  </sheetData>
  <mergeCells count="17">
    <mergeCell ref="A25:K25"/>
    <mergeCell ref="A26:K26"/>
    <mergeCell ref="A19:K19"/>
    <mergeCell ref="A20:K20"/>
    <mergeCell ref="A21:K21"/>
    <mergeCell ref="A22:K22"/>
    <mergeCell ref="A23:K23"/>
    <mergeCell ref="A24:K24"/>
    <mergeCell ref="A1:L1"/>
    <mergeCell ref="A3:A4"/>
    <mergeCell ref="B3:B4"/>
    <mergeCell ref="C3:C4"/>
    <mergeCell ref="D3:H3"/>
    <mergeCell ref="I3:I4"/>
    <mergeCell ref="J3:J4"/>
    <mergeCell ref="K3:K4"/>
    <mergeCell ref="L3:L4"/>
  </mergeCells>
  <pageMargins left="0.18" right="0.17" top="0.24" bottom="0.28000000000000003" header="0.17" footer="0.17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2015-09-14T03:52:31Z</cp:lastPrinted>
  <dcterms:created xsi:type="dcterms:W3CDTF">2015-07-17T00:39:38Z</dcterms:created>
  <dcterms:modified xsi:type="dcterms:W3CDTF">2015-09-30T02:00:46Z</dcterms:modified>
</cp:coreProperties>
</file>